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18"/>
  <workbookPr/>
  <mc:AlternateContent xmlns:mc="http://schemas.openxmlformats.org/markup-compatibility/2006">
    <mc:Choice Requires="x15">
      <x15ac:absPath xmlns:x15ac="http://schemas.microsoft.com/office/spreadsheetml/2010/11/ac" url="https://uniofnottm-my.sharepoint.com/personal/jamie_tennant_nottingham_ac_uk/Documents/AA Downloads (New Laptop)/"/>
    </mc:Choice>
  </mc:AlternateContent>
  <xr:revisionPtr revIDLastSave="0" documentId="8_{25D6C4AA-9B80-43E0-B19C-2938B4E28C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ractional Calculator (Jan 24)" sheetId="2" r:id="rId1"/>
    <sheet name="Sheet1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3" l="1"/>
  <c r="B23" i="3" s="1"/>
  <c r="B15" i="3"/>
  <c r="B10" i="3"/>
  <c r="B12" i="3" s="1"/>
  <c r="B9" i="2"/>
  <c r="B15" i="2"/>
  <c r="B16" i="2" s="1"/>
  <c r="B17" i="2" s="1"/>
  <c r="B13" i="2"/>
  <c r="B16" i="3" l="1"/>
  <c r="B19" i="3" s="1"/>
  <c r="B25" i="3"/>
  <c r="B26" i="3" s="1"/>
  <c r="B24" i="3"/>
  <c r="B27" i="3" s="1"/>
  <c r="B10" i="2"/>
  <c r="B18" i="2" s="1"/>
  <c r="B19" i="2" s="1"/>
  <c r="B20" i="2" l="1"/>
  <c r="B21" i="2" s="1"/>
  <c r="B22" i="2" l="1"/>
  <c r="B26" i="2"/>
  <c r="B27" i="2" s="1"/>
  <c r="B23" i="2"/>
  <c r="B24" i="2" l="1"/>
  <c r="B35" i="2"/>
  <c r="B36" i="2" s="1"/>
  <c r="B39" i="2" s="1"/>
  <c r="B25" i="2"/>
  <c r="B31" i="2" l="1"/>
  <c r="B30" i="2"/>
  <c r="B29" i="2" l="1"/>
  <c r="B2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tc={1099778D-271D-4C51-A631-71AD73F0DF55}</author>
    <author>tc={9291981F-FDD1-474B-B971-30E7D38E7C22}</author>
    <author>tc={BBE39E17-FDD0-4423-AA97-E54021583B44}</author>
    <author>tc={B6D2121D-A131-496B-B8E0-FE5ECCC754A3}</author>
    <author>tc={F9831B2E-F3C5-47A2-8DDF-322C9983AD73}</author>
    <author>tc={5EAC520E-F36D-4E0E-AD81-958DFCD2EF2C}</author>
  </authors>
  <commentList>
    <comment ref="B6" authorId="0" shapeId="0" xr:uid="{1099778D-271D-4C51-A631-71AD73F0DF55}">
      <text>
        <t>[Threaded comment]
Your version of Excel allows you to read this threaded comment; however, any edits to it will get removed if the file is opened in a newer version of Excel. Learn more: https://go.microsoft.com/fwlink/?linkid=870924
Comment:
    Insert today's date when creating calculator</t>
      </text>
    </comment>
    <comment ref="B7" authorId="1" shapeId="0" xr:uid="{9291981F-FDD1-474B-B971-30E7D38E7C22}">
      <text>
        <t>[Threaded comment]
Your version of Excel allows you to read this threaded comment; however, any edits to it will get removed if the file is opened in a newer version of Excel. Learn more: https://go.microsoft.com/fwlink/?linkid=870924
Comment:
    Insert start date of fractional contract</t>
      </text>
    </comment>
    <comment ref="B8" authorId="2" shapeId="0" xr:uid="{BBE39E17-FDD0-4423-AA97-E54021583B44}">
      <text>
        <t>[Threaded comment]
Your version of Excel allows you to read this threaded comment; however, any edits to it will get removed if the file is opened in a newer version of Excel. Learn more: https://go.microsoft.com/fwlink/?linkid=870924
Comment:
    Add normal full time working hours for the Job Family / Level</t>
      </text>
    </comment>
    <comment ref="B11" authorId="3" shapeId="0" xr:uid="{B6D2121D-A131-496B-B8E0-FE5ECCC754A3}">
      <text>
        <t>[Threaded comment]
Your version of Excel allows you to read this threaded comment; however, any edits to it will get removed if the file is opened in a newer version of Excel. Learn more: https://go.microsoft.com/fwlink/?linkid=870924
Comment:
    Insert total number of actual physical working weeks required by the department excluding any annual leave or Bank/Uni holidays e.g. If term time post 31 weeks enter 30.6 weeks to exclude the 2 May days.</t>
      </text>
    </comment>
    <comment ref="B12" authorId="4" shapeId="0" xr:uid="{F9831B2E-F3C5-47A2-8DDF-322C9983AD73}">
      <text>
        <t>[Threaded comment]
Your version of Excel allows you to read this threaded comment; however, any edits to it will get removed if the file is opened in a newer version of Excel. Learn more: https://go.microsoft.com/fwlink/?linkid=870924
Comment:
    Insert working hours per week</t>
      </text>
    </comment>
    <comment ref="B14" authorId="5" shapeId="0" xr:uid="{5EAC520E-F36D-4E0E-AD81-958DFCD2EF2C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27 (days) for level 1-3 posts or 30 (days) for level 4-7 posts.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brztw</author>
  </authors>
  <commentList>
    <comment ref="B8" authorId="0" shapeId="0" xr:uid="{7BEEC949-CE8C-4A98-BEB7-9AA6D35CEE7A}">
      <text>
        <r>
          <rPr>
            <b/>
            <sz val="8"/>
            <color indexed="81"/>
            <rFont val="Tahoma"/>
            <family val="2"/>
          </rPr>
          <t>insert the anniversary date from the personnel file in this format 00/00/0000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9" authorId="0" shapeId="0" xr:uid="{1423C8E9-8516-49F9-9078-EB1D1A5ED3AC}">
      <text>
        <r>
          <rPr>
            <b/>
            <sz val="8"/>
            <color indexed="81"/>
            <rFont val="Tahoma"/>
            <family val="2"/>
          </rPr>
          <t>insert the leavers date from the leavers form in this format 00/00/0000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" authorId="0" shapeId="0" xr:uid="{CA87D82A-BB4E-488E-A0AF-B58777D5F060}">
      <text>
        <r>
          <rPr>
            <b/>
            <sz val="8"/>
            <color indexed="81"/>
            <rFont val="Tahoma"/>
            <family val="2"/>
          </rPr>
          <t>Insert the weekly hours to 2dp that is on ProIV for the person named above this is the average hours pay per week from the system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3" authorId="0" shapeId="0" xr:uid="{9DB43DF4-0ED3-4766-ACEF-73B54E64E129}">
      <text>
        <r>
          <rPr>
            <b/>
            <sz val="8"/>
            <color indexed="81"/>
            <rFont val="Tahoma"/>
            <family val="2"/>
          </rPr>
          <t xml:space="preserve">insert the actual number of weeks worked between anniversary date and leave date provided by the line manager on leavers form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0" shapeId="0" xr:uid="{35041CB3-01C7-4617-ADFF-82BEE59627B0}">
      <text>
        <r>
          <rPr>
            <b/>
            <sz val="8"/>
            <color indexed="81"/>
            <rFont val="Tahoma"/>
            <family val="2"/>
          </rPr>
          <t>Enter the actual number of hours per week the employee works during their designated working weeks this can be found I nthe personnel file on the fractional calculator and quoted in the contract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8" authorId="0" shapeId="0" xr:uid="{75A8A52C-06F7-453E-80FA-D27F61B85CC3}">
      <text>
        <r>
          <rPr>
            <b/>
            <sz val="8"/>
            <color indexed="81"/>
            <rFont val="Tahoma"/>
            <family val="2"/>
          </rPr>
          <t>Enter the hourly rate from ProIV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0" authorId="0" shapeId="0" xr:uid="{FEE93B41-22CD-409B-894B-6075556EC488}">
      <text>
        <r>
          <rPr>
            <b/>
            <sz val="8"/>
            <color indexed="81"/>
            <rFont val="Tahoma"/>
            <family val="2"/>
          </rPr>
          <t>Enter the total hours holiday entitlement the employee has from their contract on the personnel file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1" authorId="0" shapeId="0" xr:uid="{BFAD3669-AE34-4BC0-8867-82BE867415B2}">
      <text>
        <r>
          <rPr>
            <b/>
            <sz val="8"/>
            <color indexed="81"/>
            <rFont val="Tahoma"/>
            <family val="2"/>
          </rPr>
          <t>Enter the designated working weeks (excluding holiday weeks)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<sst xmlns="http://schemas.openxmlformats.org/spreadsheetml/2006/main" count="71" uniqueCount="69">
  <si>
    <t>Fractional Starters Calculator (November 2024)</t>
  </si>
  <si>
    <t>Name of person inputting to the calculator</t>
  </si>
  <si>
    <t>Name of employee</t>
  </si>
  <si>
    <t>Date Completed</t>
  </si>
  <si>
    <t>Start Date of the Fractional Contract</t>
  </si>
  <si>
    <t>Normal Full Time Hours for Job Family/Grade</t>
  </si>
  <si>
    <t>Normal full time hours per year</t>
  </si>
  <si>
    <t>Normal full time hours per year less leave</t>
  </si>
  <si>
    <t xml:space="preserve">Working Weeks per year (excluding any annual leave, Bank Holidays or University days) </t>
  </si>
  <si>
    <t>Hours per week</t>
  </si>
  <si>
    <t>Total working hours excluding any leave</t>
  </si>
  <si>
    <t>Annual Leave Days for Job Family/Level - Full Time Employee</t>
  </si>
  <si>
    <t>27 Days for Level 1 - 3 or 30 days for Level 4 - 7</t>
  </si>
  <si>
    <t>Leave days for Full Time Employee including 8 Bank Holidays &amp; 5 University days</t>
  </si>
  <si>
    <t>Leave weeks for Full Time Employee including 8 Bank Holidays &amp; 5 University days</t>
  </si>
  <si>
    <t>Leave hours due for full timer including 8 Bank Holidays &amp; 5 University days</t>
  </si>
  <si>
    <t>Leave accrual rate for a Fractional Employee</t>
  </si>
  <si>
    <t xml:space="preserve">Fractional Employee Leave hours inc Bank Holidays &amp; University days </t>
  </si>
  <si>
    <t>Fractional Employee Leave weeks inc pro rata Bank Holidays &amp; University days</t>
  </si>
  <si>
    <t xml:space="preserve">Actual Fractional Employee Leave weeks </t>
  </si>
  <si>
    <r>
      <rPr>
        <sz val="11"/>
        <color rgb="FF000000"/>
        <rFont val="Calibri"/>
        <family val="2"/>
      </rPr>
      <t xml:space="preserve">Actual Fractional Contract </t>
    </r>
    <r>
      <rPr>
        <b/>
        <sz val="11"/>
        <color rgb="FF000000"/>
        <rFont val="Calibri"/>
        <family val="2"/>
      </rPr>
      <t>leave weeks</t>
    </r>
    <r>
      <rPr>
        <sz val="11"/>
        <color rgb="FF000000"/>
        <rFont val="Calibri"/>
        <family val="2"/>
      </rPr>
      <t xml:space="preserve"> inc prorata bank &amp; University days</t>
    </r>
  </si>
  <si>
    <t xml:space="preserve">Actual Fractional Employee Leave hours </t>
  </si>
  <si>
    <r>
      <rPr>
        <sz val="11"/>
        <color rgb="FF000000"/>
        <rFont val="Calibri"/>
        <family val="2"/>
      </rPr>
      <t xml:space="preserve">Actual Fractional Contract </t>
    </r>
    <r>
      <rPr>
        <b/>
        <sz val="11"/>
        <color rgb="FF000000"/>
        <rFont val="Calibri"/>
        <family val="2"/>
      </rPr>
      <t>leave hours</t>
    </r>
    <r>
      <rPr>
        <sz val="11"/>
        <color rgb="FF000000"/>
        <rFont val="Calibri"/>
        <family val="2"/>
      </rPr>
      <t xml:space="preserve"> inc prorata bank &amp; University days</t>
    </r>
  </si>
  <si>
    <t>Total Fractional Employee Hours including leave entitlement</t>
  </si>
  <si>
    <t>Total length of fractional contract in weeks inc all leave</t>
  </si>
  <si>
    <t>Total Fractional Contract length in weeks inc all leave</t>
  </si>
  <si>
    <t>Fractional Hours per week across 12 months</t>
  </si>
  <si>
    <t>Adjusted Hours Per Week to be entered on ResourceLink</t>
  </si>
  <si>
    <t>FTE</t>
  </si>
  <si>
    <t>FTE to be entered on ResourceLink</t>
  </si>
  <si>
    <t xml:space="preserve">UniCore </t>
  </si>
  <si>
    <t>Calculation Holiday + Working Weeks</t>
  </si>
  <si>
    <t>Annual Working Duration</t>
  </si>
  <si>
    <t>Standard Annual Duration</t>
  </si>
  <si>
    <t>Annual Working Duration Units</t>
  </si>
  <si>
    <t>Weeks</t>
  </si>
  <si>
    <t>Annual Working ration</t>
  </si>
  <si>
    <t>University Days</t>
  </si>
  <si>
    <t>Bank/Public holidays</t>
  </si>
  <si>
    <t>Fractional Leavers Calculator created October 2008, updated July 2010 by Tracey Whittamore</t>
  </si>
  <si>
    <t>For R&amp;T &amp; APM staff</t>
  </si>
  <si>
    <t xml:space="preserve">Can be used from August 2011 for O&amp;F and TS staff hours per week 1 August 2010 to July 20011 </t>
  </si>
  <si>
    <t>However an additional calculator for correction of hours from 37 to 36.25 should be used from 1 August to 31 July 2011</t>
  </si>
  <si>
    <t>Name of person inputting to calculator</t>
  </si>
  <si>
    <t>Anniversary Date</t>
  </si>
  <si>
    <t>Leave date</t>
  </si>
  <si>
    <t>weeks occurred</t>
  </si>
  <si>
    <t>ProIV Hours</t>
  </si>
  <si>
    <t>Hours paid</t>
  </si>
  <si>
    <t>Weeks worked from aniversary date to leave date supplied by manager</t>
  </si>
  <si>
    <t>Actual working hours per week</t>
  </si>
  <si>
    <t>Hours worked</t>
  </si>
  <si>
    <t>Difference between worked and hours paid</t>
  </si>
  <si>
    <t xml:space="preserve">if positive underpayment, negative overpayment </t>
  </si>
  <si>
    <t>Annual Salary</t>
  </si>
  <si>
    <t>Hourly rate</t>
  </si>
  <si>
    <t>Pay differential before taking account of holiday pay</t>
  </si>
  <si>
    <t>Hol hours entitled to in contract</t>
  </si>
  <si>
    <t>Designated working weeks</t>
  </si>
  <si>
    <t>Holiday accrued % of contract worked</t>
  </si>
  <si>
    <t>Holiday hours accrued</t>
  </si>
  <si>
    <t>Holiday pay due</t>
  </si>
  <si>
    <t xml:space="preserve">if positive underpayment which is usually the case </t>
  </si>
  <si>
    <t>Net effect of difference between hours worked and hours paid taking account of holiday hours</t>
  </si>
  <si>
    <t>Check field</t>
  </si>
  <si>
    <t>Overall difference after taking account of holiday pay</t>
  </si>
  <si>
    <t>if above figure (overall difference) is positive= underpayment &amp; UoN should pay them in final salary this amount</t>
  </si>
  <si>
    <t>if above figures (overall difference) is negative = overpayment &amp; UoN should recover this amount from the employee in final payrun</t>
  </si>
  <si>
    <t>Please place a copy of this calculator on file for future reference along with leavers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</si>
</sst>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£&quot;* #,##0.00_-;\-&quot;£&quot;* #,##0.00_-;_-&quot;£&quot;* &quot;-&quot;??_-;_-@_-"/>
    <numFmt numFmtId="165" formatCode="0.000000000"/>
    <numFmt numFmtId="166" formatCode="_-&quot;£&quot;* #,##0.0000_-;\-&quot;£&quot;* #,##0.0000_-;_-&quot;£&quot;* &quot;-&quot;????_-;_-@_-"/>
    <numFmt numFmtId="167" formatCode="0.000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164" fontId="6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1" xfId="0" applyBorder="1"/>
    <xf numFmtId="0" fontId="0" fillId="0" borderId="0" xfId="0" applyAlignment="1">
      <alignment horizontal="center"/>
    </xf>
    <xf numFmtId="0" fontId="3" fillId="0" borderId="1" xfId="0" applyFont="1" applyBorder="1"/>
    <xf numFmtId="0" fontId="0" fillId="0" borderId="1" xfId="0" applyBorder="1" applyAlignment="1">
      <alignment wrapText="1"/>
    </xf>
    <xf numFmtId="2" fontId="0" fillId="0" borderId="1" xfId="0" applyNumberFormat="1" applyBorder="1"/>
    <xf numFmtId="0" fontId="5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4" borderId="0" xfId="0" applyFill="1"/>
    <xf numFmtId="0" fontId="1" fillId="0" borderId="0" xfId="0" applyFont="1" applyAlignment="1">
      <alignment wrapText="1"/>
    </xf>
    <xf numFmtId="2" fontId="1" fillId="0" borderId="0" xfId="0" applyNumberFormat="1" applyFont="1"/>
    <xf numFmtId="0" fontId="5" fillId="0" borderId="0" xfId="0" applyFont="1"/>
    <xf numFmtId="0" fontId="2" fillId="0" borderId="0" xfId="0" applyFont="1"/>
    <xf numFmtId="0" fontId="2" fillId="6" borderId="1" xfId="0" applyFont="1" applyFill="1" applyBorder="1" applyProtection="1">
      <protection locked="0"/>
    </xf>
    <xf numFmtId="14" fontId="0" fillId="6" borderId="1" xfId="0" applyNumberFormat="1" applyFill="1" applyBorder="1" applyProtection="1">
      <protection locked="0"/>
    </xf>
    <xf numFmtId="14" fontId="0" fillId="0" borderId="0" xfId="0" applyNumberFormat="1"/>
    <xf numFmtId="0" fontId="0" fillId="6" borderId="1" xfId="0" applyFill="1" applyBorder="1" applyProtection="1">
      <protection locked="0"/>
    </xf>
    <xf numFmtId="166" fontId="0" fillId="6" borderId="1" xfId="0" applyNumberFormat="1" applyFill="1" applyBorder="1" applyProtection="1">
      <protection locked="0"/>
    </xf>
    <xf numFmtId="164" fontId="0" fillId="0" borderId="1" xfId="2" applyFont="1" applyFill="1" applyBorder="1"/>
    <xf numFmtId="2" fontId="0" fillId="6" borderId="1" xfId="0" applyNumberFormat="1" applyFill="1" applyBorder="1" applyProtection="1">
      <protection locked="0"/>
    </xf>
    <xf numFmtId="164" fontId="0" fillId="0" borderId="1" xfId="2" applyFont="1" applyFill="1" applyBorder="1" applyProtection="1"/>
    <xf numFmtId="2" fontId="0" fillId="0" borderId="1" xfId="2" applyNumberFormat="1" applyFont="1" applyFill="1" applyBorder="1" applyProtection="1"/>
    <xf numFmtId="164" fontId="0" fillId="7" borderId="1" xfId="0" applyNumberFormat="1" applyFill="1" applyBorder="1"/>
    <xf numFmtId="164" fontId="0" fillId="0" borderId="0" xfId="2" applyFont="1" applyBorder="1"/>
    <xf numFmtId="167" fontId="0" fillId="0" borderId="0" xfId="0" applyNumberFormat="1" applyAlignment="1">
      <alignment horizontal="center"/>
    </xf>
    <xf numFmtId="167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1" fillId="5" borderId="0" xfId="0" applyFont="1" applyFill="1" applyAlignment="1">
      <alignment horizontal="center" wrapText="1"/>
    </xf>
  </cellXfs>
  <cellStyles count="3">
    <cellStyle name="Currency" xfId="2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amie Tennant (staff)" id="{717211BD-E34D-4BEE-B411-58323EF14E96}" userId="S::jamie.tennant@nottingham.ac.uk::6b0b17d0-0162-4d3e-82d8-28dfc777e5f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3-11-23T13:07:04.99" personId="{717211BD-E34D-4BEE-B411-58323EF14E96}" id="{1099778D-271D-4C51-A631-71AD73F0DF55}">
    <text>Insert today's date when creating calculator</text>
  </threadedComment>
  <threadedComment ref="B7" dT="2023-11-23T13:07:38.99" personId="{717211BD-E34D-4BEE-B411-58323EF14E96}" id="{9291981F-FDD1-474B-B971-30E7D38E7C22}">
    <text>Insert start date of fractional contract</text>
  </threadedComment>
  <threadedComment ref="B8" dT="2023-12-12T18:13:46.70" personId="{717211BD-E34D-4BEE-B411-58323EF14E96}" id="{BBE39E17-FDD0-4423-AA97-E54021583B44}">
    <text>Add normal full time working hours for the Job Family / Level</text>
  </threadedComment>
  <threadedComment ref="B11" dT="2023-11-23T13:08:24.94" personId="{717211BD-E34D-4BEE-B411-58323EF14E96}" id="{B6D2121D-A131-496B-B8E0-FE5ECCC754A3}">
    <text>Insert total number of actual physical working weeks required by the department excluding any annual leave or Bank/Uni holidays e.g. If term time post 31 weeks enter 30.6 weeks to exclude the 2 May days.</text>
  </threadedComment>
  <threadedComment ref="B12" dT="2023-11-23T13:08:43.47" personId="{717211BD-E34D-4BEE-B411-58323EF14E96}" id="{F9831B2E-F3C5-47A2-8DDF-322C9983AD73}">
    <text>Insert working hours per week</text>
  </threadedComment>
  <threadedComment ref="B14" dT="2023-11-23T13:09:05.24" personId="{717211BD-E34D-4BEE-B411-58323EF14E96}" id="{5EAC520E-F36D-4E0E-AD81-958DFCD2EF2C}">
    <text>Enter 27 (days) for level 1-3 posts or 30 (days) for level 4-7 posts.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3"/>
  <sheetViews>
    <sheetView tabSelected="1" workbookViewId="0">
      <selection activeCell="B17" sqref="B17"/>
    </sheetView>
  </sheetViews>
  <sheetFormatPr defaultColWidth="8.85546875" defaultRowHeight="14.45"/>
  <cols>
    <col min="1" max="1" width="78.5703125" bestFit="1" customWidth="1"/>
    <col min="2" max="2" width="35.42578125" customWidth="1"/>
    <col min="3" max="3" width="52.85546875" customWidth="1"/>
  </cols>
  <sheetData>
    <row r="1" spans="1:3">
      <c r="A1" s="1" t="s">
        <v>0</v>
      </c>
    </row>
    <row r="4" spans="1:3">
      <c r="A4" s="2" t="s">
        <v>1</v>
      </c>
      <c r="B4" s="31"/>
    </row>
    <row r="5" spans="1:3">
      <c r="A5" s="2" t="s">
        <v>2</v>
      </c>
      <c r="B5" s="31"/>
    </row>
    <row r="6" spans="1:3">
      <c r="A6" s="2" t="s">
        <v>3</v>
      </c>
      <c r="B6" s="31"/>
    </row>
    <row r="7" spans="1:3">
      <c r="A7" s="2" t="s">
        <v>4</v>
      </c>
      <c r="B7" s="31"/>
    </row>
    <row r="8" spans="1:3">
      <c r="A8" s="3" t="s">
        <v>5</v>
      </c>
      <c r="B8" s="32"/>
    </row>
    <row r="9" spans="1:3">
      <c r="A9" s="3" t="s">
        <v>6</v>
      </c>
      <c r="B9" s="33">
        <f>B8*52</f>
        <v>0</v>
      </c>
    </row>
    <row r="10" spans="1:3">
      <c r="A10" s="3" t="s">
        <v>7</v>
      </c>
      <c r="B10" s="33">
        <f>B9-B17</f>
        <v>0</v>
      </c>
    </row>
    <row r="11" spans="1:3">
      <c r="A11" s="3" t="s">
        <v>8</v>
      </c>
      <c r="B11" s="32"/>
    </row>
    <row r="12" spans="1:3">
      <c r="A12" s="3" t="s">
        <v>9</v>
      </c>
      <c r="B12" s="32"/>
    </row>
    <row r="13" spans="1:3">
      <c r="A13" s="3" t="s">
        <v>10</v>
      </c>
      <c r="B13" s="33">
        <f>B12*B11</f>
        <v>0</v>
      </c>
    </row>
    <row r="14" spans="1:3">
      <c r="A14" s="3" t="s">
        <v>11</v>
      </c>
      <c r="B14" s="32"/>
      <c r="C14" s="4" t="s">
        <v>12</v>
      </c>
    </row>
    <row r="15" spans="1:3">
      <c r="A15" s="3" t="s">
        <v>13</v>
      </c>
      <c r="B15" s="33">
        <f>B14+B42+B43</f>
        <v>13</v>
      </c>
    </row>
    <row r="16" spans="1:3">
      <c r="A16" s="3" t="s">
        <v>14</v>
      </c>
      <c r="B16" s="33">
        <f>B15/5</f>
        <v>2.6</v>
      </c>
    </row>
    <row r="17" spans="1:2">
      <c r="A17" s="3" t="s">
        <v>15</v>
      </c>
      <c r="B17" s="33">
        <f>B16*B8</f>
        <v>0</v>
      </c>
    </row>
    <row r="18" spans="1:2">
      <c r="A18" s="3" t="s">
        <v>16</v>
      </c>
      <c r="B18" s="33" t="e">
        <f>B17/B10</f>
        <v>#DIV/0!</v>
      </c>
    </row>
    <row r="19" spans="1:2">
      <c r="A19" s="3" t="s">
        <v>17</v>
      </c>
      <c r="B19" s="33" t="e">
        <f>B13*B18</f>
        <v>#DIV/0!</v>
      </c>
    </row>
    <row r="20" spans="1:2">
      <c r="A20" s="3" t="s">
        <v>18</v>
      </c>
      <c r="B20" s="33" t="e">
        <f>B19/B12</f>
        <v>#DIV/0!</v>
      </c>
    </row>
    <row r="21" spans="1:2">
      <c r="A21" s="3" t="s">
        <v>19</v>
      </c>
      <c r="B21" s="33" t="e">
        <f>IF(B20&lt;5.6,5.6,B20)</f>
        <v>#DIV/0!</v>
      </c>
    </row>
    <row r="22" spans="1:2">
      <c r="A22" s="5" t="s">
        <v>20</v>
      </c>
      <c r="B22" s="34" t="e">
        <f>B21</f>
        <v>#DIV/0!</v>
      </c>
    </row>
    <row r="23" spans="1:2">
      <c r="A23" s="3" t="s">
        <v>21</v>
      </c>
      <c r="B23" s="33" t="e">
        <f>B21*B12</f>
        <v>#DIV/0!</v>
      </c>
    </row>
    <row r="24" spans="1:2">
      <c r="A24" s="5" t="s">
        <v>22</v>
      </c>
      <c r="B24" s="34" t="e">
        <f>B23</f>
        <v>#DIV/0!</v>
      </c>
    </row>
    <row r="25" spans="1:2">
      <c r="A25" s="6" t="s">
        <v>23</v>
      </c>
      <c r="B25" s="33" t="e">
        <f>B23+B13</f>
        <v>#DIV/0!</v>
      </c>
    </row>
    <row r="26" spans="1:2">
      <c r="A26" s="6" t="s">
        <v>24</v>
      </c>
      <c r="B26" s="35" t="e">
        <f>B11+B21</f>
        <v>#DIV/0!</v>
      </c>
    </row>
    <row r="27" spans="1:2">
      <c r="A27" s="8" t="s">
        <v>25</v>
      </c>
      <c r="B27" s="34" t="e">
        <f>B26</f>
        <v>#DIV/0!</v>
      </c>
    </row>
    <row r="28" spans="1:2">
      <c r="A28" s="9" t="s">
        <v>26</v>
      </c>
      <c r="B28" s="36" t="e">
        <f>B8*B31</f>
        <v>#DIV/0!</v>
      </c>
    </row>
    <row r="29" spans="1:2">
      <c r="A29" s="10" t="s">
        <v>27</v>
      </c>
      <c r="B29" s="37" t="e">
        <f>B8*B31</f>
        <v>#DIV/0!</v>
      </c>
    </row>
    <row r="30" spans="1:2">
      <c r="A30" s="6" t="s">
        <v>28</v>
      </c>
      <c r="B30" s="36" t="e">
        <f>B25/B9</f>
        <v>#DIV/0!</v>
      </c>
    </row>
    <row r="31" spans="1:2">
      <c r="A31" s="10" t="s">
        <v>29</v>
      </c>
      <c r="B31" s="37" t="e">
        <f>B25/B9</f>
        <v>#DIV/0!</v>
      </c>
    </row>
    <row r="32" spans="1:2">
      <c r="A32" s="13"/>
      <c r="B32" s="14"/>
    </row>
    <row r="33" spans="1:2">
      <c r="A33" s="38" t="s">
        <v>30</v>
      </c>
      <c r="B33" s="38"/>
    </row>
    <row r="34" spans="1:2">
      <c r="A34" s="13"/>
      <c r="B34" s="14"/>
    </row>
    <row r="35" spans="1:2" ht="15">
      <c r="A35" s="11" t="s">
        <v>31</v>
      </c>
      <c r="B35" s="28" t="e">
        <f>(B23/B12)+B11</f>
        <v>#DIV/0!</v>
      </c>
    </row>
    <row r="36" spans="1:2" ht="15">
      <c r="A36" s="13" t="s">
        <v>32</v>
      </c>
      <c r="B36" s="29" t="e">
        <f>ROUND(B35,5)</f>
        <v>#DIV/0!</v>
      </c>
    </row>
    <row r="37" spans="1:2">
      <c r="A37" s="13" t="s">
        <v>33</v>
      </c>
      <c r="B37" s="30">
        <v>52</v>
      </c>
    </row>
    <row r="38" spans="1:2" ht="15">
      <c r="A38" s="13" t="s">
        <v>34</v>
      </c>
      <c r="B38" s="30" t="s">
        <v>35</v>
      </c>
    </row>
    <row r="39" spans="1:2">
      <c r="A39" s="13" t="s">
        <v>36</v>
      </c>
      <c r="B39" s="29" t="e">
        <f>B36/B37</f>
        <v>#DIV/0!</v>
      </c>
    </row>
    <row r="40" spans="1:2" ht="15">
      <c r="A40" s="1"/>
    </row>
    <row r="41" spans="1:2">
      <c r="A41" s="11"/>
    </row>
    <row r="42" spans="1:2">
      <c r="A42" s="12" t="s">
        <v>37</v>
      </c>
      <c r="B42" s="12">
        <v>5</v>
      </c>
    </row>
    <row r="43" spans="1:2">
      <c r="A43" s="12" t="s">
        <v>38</v>
      </c>
      <c r="B43" s="12">
        <v>8</v>
      </c>
    </row>
  </sheetData>
  <sheetProtection algorithmName="SHA-512" hashValue="sjfm1UO/KrEfZspPpZopgGYdxXBr/TvI0ILmEmzgfzrfK750G4y81PnqNqhw5EWA7Zu+dzFbTGpYR95oRGi2Rw==" saltValue="IEr8HUqm3A4hLMGC3Y0hAg==" spinCount="100000" sheet="1" objects="1" scenarios="1"/>
  <protectedRanges>
    <protectedRange sqref="B8" name="Range1"/>
    <protectedRange sqref="B4:B8 B11:B12 B14" name="Range2"/>
  </protectedRanges>
  <mergeCells count="1">
    <mergeCell ref="A33:B33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067BC-4F36-4D8D-9475-1B21D39666BD}">
  <dimension ref="A1:C32"/>
  <sheetViews>
    <sheetView topLeftCell="A16" workbookViewId="0">
      <selection activeCell="B18" sqref="B18"/>
    </sheetView>
  </sheetViews>
  <sheetFormatPr defaultRowHeight="14.45"/>
  <cols>
    <col min="1" max="1" width="78" customWidth="1"/>
    <col min="2" max="2" width="11.28515625" customWidth="1"/>
  </cols>
  <sheetData>
    <row r="1" spans="1:3">
      <c r="A1" s="15" t="s">
        <v>39</v>
      </c>
    </row>
    <row r="2" spans="1:3">
      <c r="A2" s="15" t="s">
        <v>40</v>
      </c>
    </row>
    <row r="3" spans="1:3">
      <c r="A3" s="16" t="s">
        <v>41</v>
      </c>
    </row>
    <row r="4" spans="1:3">
      <c r="A4" s="16" t="s">
        <v>42</v>
      </c>
    </row>
    <row r="5" spans="1:3">
      <c r="A5" s="15"/>
    </row>
    <row r="6" spans="1:3">
      <c r="A6" s="9" t="s">
        <v>43</v>
      </c>
      <c r="B6" s="17"/>
      <c r="C6" s="16"/>
    </row>
    <row r="7" spans="1:3">
      <c r="A7" s="3" t="s">
        <v>2</v>
      </c>
      <c r="B7" s="17"/>
    </row>
    <row r="8" spans="1:3">
      <c r="A8" s="3" t="s">
        <v>44</v>
      </c>
      <c r="B8" s="18"/>
      <c r="C8" s="19"/>
    </row>
    <row r="9" spans="1:3">
      <c r="A9" s="3" t="s">
        <v>45</v>
      </c>
      <c r="B9" s="18"/>
      <c r="C9" s="19"/>
    </row>
    <row r="10" spans="1:3">
      <c r="A10" s="3" t="s">
        <v>46</v>
      </c>
      <c r="B10" s="7">
        <f>(B9-B8+1)/7</f>
        <v>0.14285714285714285</v>
      </c>
    </row>
    <row r="11" spans="1:3">
      <c r="A11" s="3" t="s">
        <v>47</v>
      </c>
      <c r="B11" s="20"/>
    </row>
    <row r="12" spans="1:3">
      <c r="A12" s="3" t="s">
        <v>48</v>
      </c>
      <c r="B12" s="7">
        <f>B11*B10</f>
        <v>0</v>
      </c>
    </row>
    <row r="13" spans="1:3">
      <c r="A13" s="3" t="s">
        <v>49</v>
      </c>
      <c r="B13" s="20"/>
    </row>
    <row r="14" spans="1:3">
      <c r="A14" s="3" t="s">
        <v>50</v>
      </c>
      <c r="B14" s="20"/>
    </row>
    <row r="15" spans="1:3">
      <c r="A15" s="3" t="s">
        <v>51</v>
      </c>
      <c r="B15" s="3">
        <f>B13*B14</f>
        <v>0</v>
      </c>
    </row>
    <row r="16" spans="1:3">
      <c r="A16" s="9" t="s">
        <v>52</v>
      </c>
      <c r="B16" s="7">
        <f>B15-B12</f>
        <v>0</v>
      </c>
      <c r="C16" s="16" t="s">
        <v>53</v>
      </c>
    </row>
    <row r="17" spans="1:3">
      <c r="A17" s="9" t="s">
        <v>54</v>
      </c>
      <c r="B17" s="7"/>
      <c r="C17" s="16"/>
    </row>
    <row r="18" spans="1:3">
      <c r="A18" s="9" t="s">
        <v>55</v>
      </c>
      <c r="B18" s="21"/>
    </row>
    <row r="19" spans="1:3">
      <c r="A19" s="9" t="s">
        <v>56</v>
      </c>
      <c r="B19" s="22">
        <f>B18*B16</f>
        <v>0</v>
      </c>
      <c r="C19" s="16" t="s">
        <v>53</v>
      </c>
    </row>
    <row r="20" spans="1:3">
      <c r="A20" s="3" t="s">
        <v>57</v>
      </c>
      <c r="B20" s="23"/>
    </row>
    <row r="21" spans="1:3">
      <c r="A21" s="3" t="s">
        <v>58</v>
      </c>
      <c r="B21" s="23"/>
    </row>
    <row r="22" spans="1:3">
      <c r="A22" s="3" t="s">
        <v>59</v>
      </c>
      <c r="B22" s="7" t="e">
        <f>B13/B21</f>
        <v>#DIV/0!</v>
      </c>
    </row>
    <row r="23" spans="1:3">
      <c r="A23" s="3" t="s">
        <v>60</v>
      </c>
      <c r="B23" s="7" t="e">
        <f>B22*B20</f>
        <v>#DIV/0!</v>
      </c>
    </row>
    <row r="24" spans="1:3">
      <c r="A24" s="9" t="s">
        <v>61</v>
      </c>
      <c r="B24" s="24" t="e">
        <f>B18*B23</f>
        <v>#DIV/0!</v>
      </c>
      <c r="C24" s="16" t="s">
        <v>62</v>
      </c>
    </row>
    <row r="25" spans="1:3">
      <c r="A25" s="9" t="s">
        <v>63</v>
      </c>
      <c r="B25" s="25" t="e">
        <f>B23+B16</f>
        <v>#DIV/0!</v>
      </c>
      <c r="C25" s="16"/>
    </row>
    <row r="26" spans="1:3">
      <c r="A26" s="9" t="s">
        <v>64</v>
      </c>
      <c r="B26" s="24" t="e">
        <f>B25*B18</f>
        <v>#DIV/0!</v>
      </c>
      <c r="C26" s="16"/>
    </row>
    <row r="27" spans="1:3">
      <c r="A27" s="9" t="s">
        <v>65</v>
      </c>
      <c r="B27" s="26" t="e">
        <f>B24+B19</f>
        <v>#DIV/0!</v>
      </c>
    </row>
    <row r="28" spans="1:3">
      <c r="B28" s="27"/>
    </row>
    <row r="29" spans="1:3">
      <c r="A29" s="16" t="s">
        <v>66</v>
      </c>
    </row>
    <row r="30" spans="1:3">
      <c r="A30" s="16" t="s">
        <v>67</v>
      </c>
    </row>
    <row r="32" spans="1:3">
      <c r="A32" t="s">
        <v>68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717a8-b5a6-45b9-a424-c52535c4e381" xsi:nil="true"/>
    <lcf76f155ced4ddcb4097134ff3c332f xmlns="c0e2a61d-0862-42de-a77c-d9d5cdc5684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68E0789661D9429F16D6C644790CCA" ma:contentTypeVersion="18" ma:contentTypeDescription="Create a new document." ma:contentTypeScope="" ma:versionID="0f146c095ab26a8c79b15eba93616e6a">
  <xsd:schema xmlns:xsd="http://www.w3.org/2001/XMLSchema" xmlns:xs="http://www.w3.org/2001/XMLSchema" xmlns:p="http://schemas.microsoft.com/office/2006/metadata/properties" xmlns:ns2="c0e2a61d-0862-42de-a77c-d9d5cdc56847" xmlns:ns3="329717a8-b5a6-45b9-a424-c52535c4e381" targetNamespace="http://schemas.microsoft.com/office/2006/metadata/properties" ma:root="true" ma:fieldsID="ad1a3c89bbe3951713cb85b565c2ac56" ns2:_="" ns3:_="">
    <xsd:import namespace="c0e2a61d-0862-42de-a77c-d9d5cdc56847"/>
    <xsd:import namespace="329717a8-b5a6-45b9-a424-c52535c4e3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e2a61d-0862-42de-a77c-d9d5cdc568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6624216-d583-4636-a04d-17921d6eaf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717a8-b5a6-45b9-a424-c52535c4e38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15c3f63-ec5c-4b91-a6e0-4b0cd6f3e239}" ma:internalName="TaxCatchAll" ma:showField="CatchAllData" ma:web="329717a8-b5a6-45b9-a424-c52535c4e3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639578-EDF5-47FF-A510-64F9748A3143}"/>
</file>

<file path=customXml/itemProps2.xml><?xml version="1.0" encoding="utf-8"?>
<ds:datastoreItem xmlns:ds="http://schemas.openxmlformats.org/officeDocument/2006/customXml" ds:itemID="{D0DB62DD-CDDC-47AA-BEAE-A34FF70E33C6}"/>
</file>

<file path=customXml/itemProps3.xml><?xml version="1.0" encoding="utf-8"?>
<ds:datastoreItem xmlns:ds="http://schemas.openxmlformats.org/officeDocument/2006/customXml" ds:itemID="{39849B1B-4B54-46F0-A0C2-B1F984F06D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University of Nottingham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Jamie Tennant</dc:creator>
  <cp:keywords/>
  <dc:description/>
  <cp:lastModifiedBy/>
  <cp:revision/>
  <dcterms:created xsi:type="dcterms:W3CDTF">2023-10-17T09:06:44Z</dcterms:created>
  <dcterms:modified xsi:type="dcterms:W3CDTF">2024-11-21T12:27:51Z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0x0101006B68E0789661D9429F16D6C644790CCA</vt:lpwstr>
  </property>
</Properties>
</file>